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<sst xmlns="http://schemas.openxmlformats.org/spreadsheetml/2006/main" count="283" uniqueCount="50">
  <si>
    <t>蚌埠市蚌山区中小学校（事业编制）2025年“校园招聘”
专业测试成绩</t>
  </si>
  <si>
    <t>序号</t>
  </si>
  <si>
    <t>岗位代码</t>
  </si>
  <si>
    <t>岗位名称</t>
  </si>
  <si>
    <t>招聘单位</t>
  </si>
  <si>
    <t>姓名</t>
  </si>
  <si>
    <t>专业测试成绩</t>
  </si>
  <si>
    <t>初中化学</t>
  </si>
  <si>
    <t>蚌埠第二十六中学</t>
  </si>
  <si>
    <t>初中数学</t>
  </si>
  <si>
    <t>蚌埠第一实验学校</t>
  </si>
  <si>
    <t>初中生物学</t>
  </si>
  <si>
    <t>蚌埠慕远学校</t>
  </si>
  <si>
    <t>初中体育</t>
  </si>
  <si>
    <t>初中历史</t>
  </si>
  <si>
    <t>蚌埠市滨湖实验学校</t>
  </si>
  <si>
    <t>蚌埠市城南学校</t>
  </si>
  <si>
    <t>初中物理</t>
  </si>
  <si>
    <t>040702</t>
  </si>
  <si>
    <t>初中道德与法治</t>
  </si>
  <si>
    <t>蚌埠市虎山学校</t>
  </si>
  <si>
    <t>曹越</t>
  </si>
  <si>
    <t>吴诗文</t>
  </si>
  <si>
    <t>李佳欣</t>
  </si>
  <si>
    <t>袁健</t>
  </si>
  <si>
    <t>胡小梅</t>
  </si>
  <si>
    <t>叶君怡</t>
  </si>
  <si>
    <t>初中英语</t>
  </si>
  <si>
    <t>蚌埠市黄山学校</t>
  </si>
  <si>
    <t>蚌埠市兰凤路学校</t>
  </si>
  <si>
    <t>041301</t>
  </si>
  <si>
    <t>小学语文</t>
  </si>
  <si>
    <t>蚌埠市南山郦都小学</t>
  </si>
  <si>
    <t>陆馨</t>
  </si>
  <si>
    <t>王星月</t>
  </si>
  <si>
    <t>谷宇博</t>
  </si>
  <si>
    <t>张雯欣</t>
  </si>
  <si>
    <t>汪小青</t>
  </si>
  <si>
    <t>李冰清</t>
  </si>
  <si>
    <t>杨诗卉</t>
  </si>
  <si>
    <t>蚌埠市水游城学校</t>
  </si>
  <si>
    <t>041103</t>
  </si>
  <si>
    <t>初中地理</t>
  </si>
  <si>
    <t>蚌埠市新城滨湖学校</t>
  </si>
  <si>
    <t>孙欣怡</t>
  </si>
  <si>
    <t>武文</t>
  </si>
  <si>
    <t>韦鸿丽</t>
  </si>
  <si>
    <t>王双双</t>
  </si>
  <si>
    <t>徐玮</t>
  </si>
  <si>
    <t>蚌埠市燕京学校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</si>
</sst>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2"/>
  <sheetViews>
    <sheetView tabSelected="1" workbookViewId="0">
      <selection activeCell="I119" sqref="I119"/>
    </sheetView>
  </sheetViews>
  <sheetFormatPr defaultColWidth="9" defaultRowHeight="13.5"/>
  <cols>
    <col min="1" max="1" width="8.66666666666667" style="1"/>
    <col min="2" max="2" width="8.5" style="1" customWidth="1"/>
    <col min="3" max="3" width="14.3333333333333" style="1" customWidth="1"/>
    <col min="4" max="4" width="24.1666666666667" style="1" customWidth="1"/>
    <col min="5" max="5" width="14.125" style="1" customWidth="1"/>
    <col min="6" max="6" width="14.875" style="1" customWidth="1"/>
    <col min="7" max="16379" width="8.66666666666667" style="1"/>
    <col min="16380" max="16380" width="8.66666666666667" style="2"/>
    <col min="16381" max="16384" width="9" style="2"/>
  </cols>
  <sheetData>
    <row r="1" s="1" customFormat="1" ht="54" customHeight="1" spans="1:16383">
      <c r="A1" s="3" t="s">
        <v>0</v>
      </c>
      <c r="B1" s="4"/>
      <c r="C1" s="4"/>
      <c r="D1" s="4"/>
      <c r="E1" s="4"/>
      <c r="F1" s="4"/>
      <c r="XEZ1" s="2"/>
      <c r="XFA1" s="2"/>
      <c r="XFB1" s="2"/>
      <c r="XFC1" s="2"/>
    </row>
    <row r="2" s="1" customFormat="1" ht="2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9" customHeight="1" spans="1:6">
      <c r="A3" s="6">
        <v>1</v>
      </c>
      <c r="B3" s="6" t="str">
        <f t="shared" ref="B3:B9" si="0">"040101"</f>
        <v>040101</v>
      </c>
      <c r="C3" s="6" t="s">
        <v>7</v>
      </c>
      <c r="D3" s="6" t="s">
        <v>8</v>
      </c>
      <c r="E3" s="6" t="str">
        <f>"高怡"</f>
        <v>高怡</v>
      </c>
      <c r="F3" s="6">
        <v>82.41</v>
      </c>
    </row>
    <row r="4" s="1" customFormat="1" ht="19" customHeight="1" spans="1:6">
      <c r="A4" s="6">
        <v>2</v>
      </c>
      <c r="B4" s="6" t="str">
        <f t="shared" si="0"/>
        <v>040101</v>
      </c>
      <c r="C4" s="6" t="s">
        <v>7</v>
      </c>
      <c r="D4" s="6" t="s">
        <v>8</v>
      </c>
      <c r="E4" s="6" t="str">
        <f>"刘玉"</f>
        <v>刘玉</v>
      </c>
      <c r="F4" s="6">
        <v>80.92</v>
      </c>
    </row>
    <row r="5" s="1" customFormat="1" ht="19" customHeight="1" spans="1:6">
      <c r="A5" s="6">
        <v>3</v>
      </c>
      <c r="B5" s="6" t="str">
        <f t="shared" si="0"/>
        <v>040101</v>
      </c>
      <c r="C5" s="6" t="s">
        <v>7</v>
      </c>
      <c r="D5" s="6" t="s">
        <v>8</v>
      </c>
      <c r="E5" s="6" t="str">
        <f>"周楠"</f>
        <v>周楠</v>
      </c>
      <c r="F5" s="6">
        <v>80.54</v>
      </c>
    </row>
    <row r="6" s="1" customFormat="1" ht="19" customHeight="1" spans="1:6">
      <c r="A6" s="6">
        <v>4</v>
      </c>
      <c r="B6" s="6" t="str">
        <f t="shared" si="0"/>
        <v>040101</v>
      </c>
      <c r="C6" s="6" t="s">
        <v>7</v>
      </c>
      <c r="D6" s="6" t="s">
        <v>8</v>
      </c>
      <c r="E6" s="6" t="str">
        <f>"张驰"</f>
        <v>张驰</v>
      </c>
      <c r="F6" s="6">
        <v>72.57</v>
      </c>
    </row>
    <row r="7" s="1" customFormat="1" ht="19" customHeight="1" spans="1:6">
      <c r="A7" s="6">
        <v>5</v>
      </c>
      <c r="B7" s="6" t="str">
        <f t="shared" si="0"/>
        <v>040101</v>
      </c>
      <c r="C7" s="6" t="s">
        <v>7</v>
      </c>
      <c r="D7" s="6" t="s">
        <v>8</v>
      </c>
      <c r="E7" s="6" t="str">
        <f>"葛传禹"</f>
        <v>葛传禹</v>
      </c>
      <c r="F7" s="6">
        <v>69.59</v>
      </c>
    </row>
    <row r="8" s="1" customFormat="1" ht="19" customHeight="1" spans="1:6">
      <c r="A8" s="6">
        <v>6</v>
      </c>
      <c r="B8" s="6" t="str">
        <f t="shared" si="0"/>
        <v>040101</v>
      </c>
      <c r="C8" s="6" t="s">
        <v>7</v>
      </c>
      <c r="D8" s="6" t="s">
        <v>8</v>
      </c>
      <c r="E8" s="6" t="str">
        <f>"肖诗琪"</f>
        <v>肖诗琪</v>
      </c>
      <c r="F8" s="7">
        <v>0</v>
      </c>
    </row>
    <row r="9" s="1" customFormat="1" ht="19" customHeight="1" spans="1:6">
      <c r="A9" s="6">
        <v>7</v>
      </c>
      <c r="B9" s="6" t="str">
        <f t="shared" si="0"/>
        <v>040101</v>
      </c>
      <c r="C9" s="6" t="s">
        <v>7</v>
      </c>
      <c r="D9" s="6" t="s">
        <v>8</v>
      </c>
      <c r="E9" s="6" t="str">
        <f>"娄梦妹"</f>
        <v>娄梦妹</v>
      </c>
      <c r="F9" s="7">
        <v>0</v>
      </c>
    </row>
    <row r="10" s="1" customFormat="1" ht="19" customHeight="1" spans="1:6">
      <c r="A10" s="6">
        <v>8</v>
      </c>
      <c r="B10" s="6" t="str">
        <f t="shared" ref="B10:B13" si="1">"040301"</f>
        <v>040301</v>
      </c>
      <c r="C10" s="6" t="s">
        <v>9</v>
      </c>
      <c r="D10" s="6" t="s">
        <v>10</v>
      </c>
      <c r="E10" s="6" t="str">
        <f>"阳鹂"</f>
        <v>阳鹂</v>
      </c>
      <c r="F10" s="6">
        <v>87.74</v>
      </c>
    </row>
    <row r="11" s="1" customFormat="1" ht="19" customHeight="1" spans="1:6">
      <c r="A11" s="6">
        <v>9</v>
      </c>
      <c r="B11" s="6" t="str">
        <f t="shared" si="1"/>
        <v>040301</v>
      </c>
      <c r="C11" s="6" t="s">
        <v>9</v>
      </c>
      <c r="D11" s="6" t="s">
        <v>10</v>
      </c>
      <c r="E11" s="6" t="str">
        <f>"何昳"</f>
        <v>何昳</v>
      </c>
      <c r="F11" s="6">
        <v>85.37</v>
      </c>
    </row>
    <row r="12" s="1" customFormat="1" ht="19" customHeight="1" spans="1:6">
      <c r="A12" s="6">
        <v>10</v>
      </c>
      <c r="B12" s="6" t="str">
        <f t="shared" si="1"/>
        <v>040301</v>
      </c>
      <c r="C12" s="6" t="s">
        <v>9</v>
      </c>
      <c r="D12" s="6" t="s">
        <v>10</v>
      </c>
      <c r="E12" s="6" t="str">
        <f>"刘洋"</f>
        <v>刘洋</v>
      </c>
      <c r="F12" s="6">
        <v>82.53</v>
      </c>
    </row>
    <row r="13" s="1" customFormat="1" ht="19" customHeight="1" spans="1:6">
      <c r="A13" s="6">
        <v>11</v>
      </c>
      <c r="B13" s="6" t="str">
        <f t="shared" si="1"/>
        <v>040301</v>
      </c>
      <c r="C13" s="6" t="s">
        <v>9</v>
      </c>
      <c r="D13" s="6" t="s">
        <v>10</v>
      </c>
      <c r="E13" s="6" t="str">
        <f>"刘幸亚"</f>
        <v>刘幸亚</v>
      </c>
      <c r="F13" s="6">
        <v>82.47</v>
      </c>
    </row>
    <row r="14" s="1" customFormat="1" ht="19" customHeight="1" spans="1:6">
      <c r="A14" s="6">
        <v>12</v>
      </c>
      <c r="B14" s="6" t="str">
        <f t="shared" ref="B14:B30" si="2">"040403"</f>
        <v>040403</v>
      </c>
      <c r="C14" s="6" t="s">
        <v>11</v>
      </c>
      <c r="D14" s="6" t="s">
        <v>12</v>
      </c>
      <c r="E14" s="6" t="str">
        <f>"董雨婷"</f>
        <v>董雨婷</v>
      </c>
      <c r="F14" s="6">
        <v>87.98</v>
      </c>
    </row>
    <row r="15" s="1" customFormat="1" ht="19" customHeight="1" spans="1:6">
      <c r="A15" s="6">
        <v>13</v>
      </c>
      <c r="B15" s="6" t="str">
        <f t="shared" si="2"/>
        <v>040403</v>
      </c>
      <c r="C15" s="6" t="s">
        <v>11</v>
      </c>
      <c r="D15" s="6" t="s">
        <v>12</v>
      </c>
      <c r="E15" s="6" t="str">
        <f>"马雪凡"</f>
        <v>马雪凡</v>
      </c>
      <c r="F15" s="6">
        <v>87.62</v>
      </c>
    </row>
    <row r="16" s="1" customFormat="1" ht="19" customHeight="1" spans="1:6">
      <c r="A16" s="6">
        <v>14</v>
      </c>
      <c r="B16" s="6" t="str">
        <f t="shared" si="2"/>
        <v>040403</v>
      </c>
      <c r="C16" s="6" t="s">
        <v>11</v>
      </c>
      <c r="D16" s="6" t="s">
        <v>12</v>
      </c>
      <c r="E16" s="6" t="str">
        <f>"谢海洋"</f>
        <v>谢海洋</v>
      </c>
      <c r="F16" s="6">
        <v>87.01</v>
      </c>
    </row>
    <row r="17" s="1" customFormat="1" ht="19" customHeight="1" spans="1:6">
      <c r="A17" s="6">
        <v>15</v>
      </c>
      <c r="B17" s="6" t="str">
        <f t="shared" si="2"/>
        <v>040403</v>
      </c>
      <c r="C17" s="6" t="s">
        <v>11</v>
      </c>
      <c r="D17" s="6" t="s">
        <v>12</v>
      </c>
      <c r="E17" s="6" t="str">
        <f>"顾明慧"</f>
        <v>顾明慧</v>
      </c>
      <c r="F17" s="6">
        <v>83.18</v>
      </c>
    </row>
    <row r="18" s="1" customFormat="1" ht="19" customHeight="1" spans="1:6">
      <c r="A18" s="6">
        <v>16</v>
      </c>
      <c r="B18" s="6" t="str">
        <f t="shared" si="2"/>
        <v>040403</v>
      </c>
      <c r="C18" s="6" t="s">
        <v>11</v>
      </c>
      <c r="D18" s="6" t="s">
        <v>12</v>
      </c>
      <c r="E18" s="6" t="str">
        <f>"王成"</f>
        <v>王成</v>
      </c>
      <c r="F18" s="6">
        <v>82.71</v>
      </c>
    </row>
    <row r="19" s="1" customFormat="1" ht="19" customHeight="1" spans="1:6">
      <c r="A19" s="6">
        <v>17</v>
      </c>
      <c r="B19" s="6" t="str">
        <f t="shared" si="2"/>
        <v>040403</v>
      </c>
      <c r="C19" s="6" t="s">
        <v>11</v>
      </c>
      <c r="D19" s="6" t="s">
        <v>12</v>
      </c>
      <c r="E19" s="6" t="str">
        <f>"严文嘉"</f>
        <v>严文嘉</v>
      </c>
      <c r="F19" s="6">
        <v>81.46</v>
      </c>
    </row>
    <row r="20" s="1" customFormat="1" ht="19" customHeight="1" spans="1:6">
      <c r="A20" s="6">
        <v>18</v>
      </c>
      <c r="B20" s="6" t="str">
        <f t="shared" si="2"/>
        <v>040403</v>
      </c>
      <c r="C20" s="6" t="s">
        <v>11</v>
      </c>
      <c r="D20" s="6" t="s">
        <v>12</v>
      </c>
      <c r="E20" s="6" t="str">
        <f>"杨浩宇"</f>
        <v>杨浩宇</v>
      </c>
      <c r="F20" s="6">
        <v>79.01</v>
      </c>
    </row>
    <row r="21" s="1" customFormat="1" ht="19" customHeight="1" spans="1:6">
      <c r="A21" s="6">
        <v>19</v>
      </c>
      <c r="B21" s="6" t="str">
        <f t="shared" si="2"/>
        <v>040403</v>
      </c>
      <c r="C21" s="6" t="s">
        <v>11</v>
      </c>
      <c r="D21" s="6" t="s">
        <v>12</v>
      </c>
      <c r="E21" s="6" t="str">
        <f>"柏晓宇"</f>
        <v>柏晓宇</v>
      </c>
      <c r="F21" s="6">
        <v>77.77</v>
      </c>
    </row>
    <row r="22" s="1" customFormat="1" ht="19" customHeight="1" spans="1:6">
      <c r="A22" s="6">
        <v>20</v>
      </c>
      <c r="B22" s="6" t="str">
        <f t="shared" si="2"/>
        <v>040403</v>
      </c>
      <c r="C22" s="6" t="s">
        <v>11</v>
      </c>
      <c r="D22" s="6" t="s">
        <v>12</v>
      </c>
      <c r="E22" s="6" t="str">
        <f>"张旭"</f>
        <v>张旭</v>
      </c>
      <c r="F22" s="6">
        <v>63.98</v>
      </c>
    </row>
    <row r="23" s="1" customFormat="1" ht="19" customHeight="1" spans="1:6">
      <c r="A23" s="6">
        <v>21</v>
      </c>
      <c r="B23" s="6" t="str">
        <f t="shared" si="2"/>
        <v>040403</v>
      </c>
      <c r="C23" s="6" t="s">
        <v>11</v>
      </c>
      <c r="D23" s="6" t="s">
        <v>12</v>
      </c>
      <c r="E23" s="6" t="str">
        <f>"陈诗婷"</f>
        <v>陈诗婷</v>
      </c>
      <c r="F23" s="7">
        <v>0</v>
      </c>
    </row>
    <row r="24" s="1" customFormat="1" ht="19" customHeight="1" spans="1:6">
      <c r="A24" s="6">
        <v>22</v>
      </c>
      <c r="B24" s="6" t="str">
        <f t="shared" si="2"/>
        <v>040403</v>
      </c>
      <c r="C24" s="6" t="s">
        <v>11</v>
      </c>
      <c r="D24" s="6" t="s">
        <v>12</v>
      </c>
      <c r="E24" s="6" t="str">
        <f>"王珊珊"</f>
        <v>王珊珊</v>
      </c>
      <c r="F24" s="7">
        <v>0</v>
      </c>
    </row>
    <row r="25" s="1" customFormat="1" ht="19" customHeight="1" spans="1:6">
      <c r="A25" s="6">
        <v>23</v>
      </c>
      <c r="B25" s="6" t="str">
        <f t="shared" si="2"/>
        <v>040403</v>
      </c>
      <c r="C25" s="6" t="s">
        <v>11</v>
      </c>
      <c r="D25" s="6" t="s">
        <v>12</v>
      </c>
      <c r="E25" s="6" t="str">
        <f>"汤洁琼"</f>
        <v>汤洁琼</v>
      </c>
      <c r="F25" s="7">
        <v>0</v>
      </c>
    </row>
    <row r="26" s="1" customFormat="1" ht="19" customHeight="1" spans="1:6">
      <c r="A26" s="6">
        <v>24</v>
      </c>
      <c r="B26" s="6" t="str">
        <f t="shared" si="2"/>
        <v>040403</v>
      </c>
      <c r="C26" s="6" t="s">
        <v>11</v>
      </c>
      <c r="D26" s="6" t="s">
        <v>12</v>
      </c>
      <c r="E26" s="6" t="str">
        <f>"邓贝贝"</f>
        <v>邓贝贝</v>
      </c>
      <c r="F26" s="7">
        <v>0</v>
      </c>
    </row>
    <row r="27" s="1" customFormat="1" ht="19" customHeight="1" spans="1:6">
      <c r="A27" s="6">
        <v>25</v>
      </c>
      <c r="B27" s="6" t="str">
        <f t="shared" si="2"/>
        <v>040403</v>
      </c>
      <c r="C27" s="6" t="s">
        <v>11</v>
      </c>
      <c r="D27" s="6" t="s">
        <v>12</v>
      </c>
      <c r="E27" s="6" t="str">
        <f>"杜欢欢"</f>
        <v>杜欢欢</v>
      </c>
      <c r="F27" s="7">
        <v>0</v>
      </c>
    </row>
    <row r="28" s="1" customFormat="1" ht="19" customHeight="1" spans="1:6">
      <c r="A28" s="6">
        <v>26</v>
      </c>
      <c r="B28" s="6" t="str">
        <f t="shared" si="2"/>
        <v>040403</v>
      </c>
      <c r="C28" s="6" t="s">
        <v>11</v>
      </c>
      <c r="D28" s="6" t="s">
        <v>12</v>
      </c>
      <c r="E28" s="6" t="str">
        <f>"陈欣雨"</f>
        <v>陈欣雨</v>
      </c>
      <c r="F28" s="7">
        <v>0</v>
      </c>
    </row>
    <row r="29" s="1" customFormat="1" ht="19" customHeight="1" spans="1:6">
      <c r="A29" s="6">
        <v>27</v>
      </c>
      <c r="B29" s="6" t="str">
        <f t="shared" si="2"/>
        <v>040403</v>
      </c>
      <c r="C29" s="6" t="s">
        <v>11</v>
      </c>
      <c r="D29" s="6" t="s">
        <v>12</v>
      </c>
      <c r="E29" s="6" t="str">
        <f>"常月莹"</f>
        <v>常月莹</v>
      </c>
      <c r="F29" s="7">
        <v>0</v>
      </c>
    </row>
    <row r="30" s="1" customFormat="1" ht="19" customHeight="1" spans="1:6">
      <c r="A30" s="6">
        <v>28</v>
      </c>
      <c r="B30" s="6" t="str">
        <f t="shared" si="2"/>
        <v>040403</v>
      </c>
      <c r="C30" s="6" t="s">
        <v>11</v>
      </c>
      <c r="D30" s="6" t="s">
        <v>12</v>
      </c>
      <c r="E30" s="6" t="str">
        <f>"胡颖虹"</f>
        <v>胡颖虹</v>
      </c>
      <c r="F30" s="7">
        <v>0</v>
      </c>
    </row>
    <row r="31" s="1" customFormat="1" ht="19" customHeight="1" spans="1:6">
      <c r="A31" s="6">
        <v>29</v>
      </c>
      <c r="B31" s="6" t="str">
        <f t="shared" ref="B31:B35" si="3">"040402"</f>
        <v>040402</v>
      </c>
      <c r="C31" s="6" t="s">
        <v>9</v>
      </c>
      <c r="D31" s="6" t="s">
        <v>12</v>
      </c>
      <c r="E31" s="6" t="str">
        <f>"陈子怡"</f>
        <v>陈子怡</v>
      </c>
      <c r="F31" s="6">
        <v>85.68</v>
      </c>
    </row>
    <row r="32" s="1" customFormat="1" ht="19" customHeight="1" spans="1:6">
      <c r="A32" s="6">
        <v>30</v>
      </c>
      <c r="B32" s="6" t="str">
        <f t="shared" si="3"/>
        <v>040402</v>
      </c>
      <c r="C32" s="6" t="s">
        <v>9</v>
      </c>
      <c r="D32" s="6" t="s">
        <v>12</v>
      </c>
      <c r="E32" s="6" t="str">
        <f>"代彪"</f>
        <v>代彪</v>
      </c>
      <c r="F32" s="6">
        <v>79.78</v>
      </c>
    </row>
    <row r="33" s="1" customFormat="1" ht="19" customHeight="1" spans="1:6">
      <c r="A33" s="6">
        <v>31</v>
      </c>
      <c r="B33" s="6" t="str">
        <f t="shared" si="3"/>
        <v>040402</v>
      </c>
      <c r="C33" s="6" t="s">
        <v>9</v>
      </c>
      <c r="D33" s="6" t="s">
        <v>12</v>
      </c>
      <c r="E33" s="6" t="str">
        <f>"贺世茂"</f>
        <v>贺世茂</v>
      </c>
      <c r="F33" s="6">
        <v>76.93</v>
      </c>
    </row>
    <row r="34" s="1" customFormat="1" ht="19" customHeight="1" spans="1:6">
      <c r="A34" s="6">
        <v>32</v>
      </c>
      <c r="B34" s="6" t="str">
        <f t="shared" si="3"/>
        <v>040402</v>
      </c>
      <c r="C34" s="6" t="s">
        <v>9</v>
      </c>
      <c r="D34" s="6" t="s">
        <v>12</v>
      </c>
      <c r="E34" s="6" t="str">
        <f>"孟腾腾"</f>
        <v>孟腾腾</v>
      </c>
      <c r="F34" s="6">
        <v>76.49</v>
      </c>
    </row>
    <row r="35" s="1" customFormat="1" ht="19" customHeight="1" spans="1:6">
      <c r="A35" s="6">
        <v>33</v>
      </c>
      <c r="B35" s="6" t="str">
        <f t="shared" si="3"/>
        <v>040402</v>
      </c>
      <c r="C35" s="6" t="s">
        <v>9</v>
      </c>
      <c r="D35" s="6" t="s">
        <v>12</v>
      </c>
      <c r="E35" s="6" t="str">
        <f>"王婷"</f>
        <v>王婷</v>
      </c>
      <c r="F35" s="7">
        <v>0</v>
      </c>
    </row>
    <row r="36" s="1" customFormat="1" ht="19" customHeight="1" spans="1:6">
      <c r="A36" s="6">
        <v>34</v>
      </c>
      <c r="B36" s="6" t="str">
        <f t="shared" ref="B36:B43" si="4">"040401"</f>
        <v>040401</v>
      </c>
      <c r="C36" s="6" t="s">
        <v>13</v>
      </c>
      <c r="D36" s="6" t="s">
        <v>12</v>
      </c>
      <c r="E36" s="6" t="str">
        <f>"吴义达"</f>
        <v>吴义达</v>
      </c>
      <c r="F36" s="6">
        <v>85.09</v>
      </c>
    </row>
    <row r="37" s="1" customFormat="1" ht="19" customHeight="1" spans="1:6">
      <c r="A37" s="6">
        <v>35</v>
      </c>
      <c r="B37" s="6" t="str">
        <f t="shared" si="4"/>
        <v>040401</v>
      </c>
      <c r="C37" s="6" t="s">
        <v>13</v>
      </c>
      <c r="D37" s="6" t="s">
        <v>12</v>
      </c>
      <c r="E37" s="6" t="str">
        <f>"时子辰"</f>
        <v>时子辰</v>
      </c>
      <c r="F37" s="6">
        <v>78.04</v>
      </c>
    </row>
    <row r="38" s="1" customFormat="1" ht="19" customHeight="1" spans="1:6">
      <c r="A38" s="6">
        <v>36</v>
      </c>
      <c r="B38" s="6" t="str">
        <f t="shared" si="4"/>
        <v>040401</v>
      </c>
      <c r="C38" s="6" t="s">
        <v>13</v>
      </c>
      <c r="D38" s="6" t="s">
        <v>12</v>
      </c>
      <c r="E38" s="6" t="str">
        <f>"张子洋"</f>
        <v>张子洋</v>
      </c>
      <c r="F38" s="6">
        <v>77.32</v>
      </c>
    </row>
    <row r="39" s="1" customFormat="1" ht="19" customHeight="1" spans="1:6">
      <c r="A39" s="6">
        <v>37</v>
      </c>
      <c r="B39" s="6" t="str">
        <f t="shared" si="4"/>
        <v>040401</v>
      </c>
      <c r="C39" s="6" t="s">
        <v>13</v>
      </c>
      <c r="D39" s="6" t="s">
        <v>12</v>
      </c>
      <c r="E39" s="6" t="str">
        <f>"徐新亮"</f>
        <v>徐新亮</v>
      </c>
      <c r="F39" s="6">
        <v>73.33</v>
      </c>
    </row>
    <row r="40" s="1" customFormat="1" ht="19" customHeight="1" spans="1:6">
      <c r="A40" s="6">
        <v>38</v>
      </c>
      <c r="B40" s="6" t="str">
        <f t="shared" si="4"/>
        <v>040401</v>
      </c>
      <c r="C40" s="6" t="s">
        <v>13</v>
      </c>
      <c r="D40" s="6" t="s">
        <v>12</v>
      </c>
      <c r="E40" s="6" t="str">
        <f>"崔玉涛"</f>
        <v>崔玉涛</v>
      </c>
      <c r="F40" s="6">
        <v>71.66</v>
      </c>
    </row>
    <row r="41" s="1" customFormat="1" ht="19" customHeight="1" spans="1:6">
      <c r="A41" s="6">
        <v>39</v>
      </c>
      <c r="B41" s="6" t="str">
        <f t="shared" si="4"/>
        <v>040401</v>
      </c>
      <c r="C41" s="6" t="s">
        <v>13</v>
      </c>
      <c r="D41" s="6" t="s">
        <v>12</v>
      </c>
      <c r="E41" s="6" t="str">
        <f>"唐佑坤"</f>
        <v>唐佑坤</v>
      </c>
      <c r="F41" s="6">
        <v>70.67</v>
      </c>
    </row>
    <row r="42" s="1" customFormat="1" ht="19" customHeight="1" spans="1:6">
      <c r="A42" s="6">
        <v>40</v>
      </c>
      <c r="B42" s="6" t="str">
        <f t="shared" si="4"/>
        <v>040401</v>
      </c>
      <c r="C42" s="6" t="s">
        <v>13</v>
      </c>
      <c r="D42" s="6" t="s">
        <v>12</v>
      </c>
      <c r="E42" s="6" t="str">
        <f>"朱宇翔"</f>
        <v>朱宇翔</v>
      </c>
      <c r="F42" s="6">
        <v>70.23</v>
      </c>
    </row>
    <row r="43" s="1" customFormat="1" ht="19" customHeight="1" spans="1:6">
      <c r="A43" s="6">
        <v>41</v>
      </c>
      <c r="B43" s="6" t="str">
        <f t="shared" si="4"/>
        <v>040401</v>
      </c>
      <c r="C43" s="6" t="s">
        <v>13</v>
      </c>
      <c r="D43" s="6" t="s">
        <v>12</v>
      </c>
      <c r="E43" s="6" t="str">
        <f>"杨浩纹"</f>
        <v>杨浩纹</v>
      </c>
      <c r="F43" s="7">
        <v>0</v>
      </c>
    </row>
    <row r="44" s="1" customFormat="1" ht="19" customHeight="1" spans="1:6">
      <c r="A44" s="6">
        <v>42</v>
      </c>
      <c r="B44" s="6" t="str">
        <f t="shared" ref="B44:B48" si="5">"040502"</f>
        <v>040502</v>
      </c>
      <c r="C44" s="6" t="s">
        <v>14</v>
      </c>
      <c r="D44" s="6" t="s">
        <v>15</v>
      </c>
      <c r="E44" s="6" t="str">
        <f>"朱晓通"</f>
        <v>朱晓通</v>
      </c>
      <c r="F44" s="6">
        <v>83.52</v>
      </c>
    </row>
    <row r="45" s="1" customFormat="1" ht="19" customHeight="1" spans="1:6">
      <c r="A45" s="6">
        <v>43</v>
      </c>
      <c r="B45" s="6" t="str">
        <f t="shared" si="5"/>
        <v>040502</v>
      </c>
      <c r="C45" s="6" t="s">
        <v>14</v>
      </c>
      <c r="D45" s="6" t="s">
        <v>15</v>
      </c>
      <c r="E45" s="6" t="str">
        <f>"吴宗伟"</f>
        <v>吴宗伟</v>
      </c>
      <c r="F45" s="6">
        <v>78.42</v>
      </c>
    </row>
    <row r="46" s="1" customFormat="1" ht="19" customHeight="1" spans="1:6">
      <c r="A46" s="6">
        <v>44</v>
      </c>
      <c r="B46" s="6" t="str">
        <f t="shared" si="5"/>
        <v>040502</v>
      </c>
      <c r="C46" s="6" t="s">
        <v>14</v>
      </c>
      <c r="D46" s="6" t="s">
        <v>15</v>
      </c>
      <c r="E46" s="6" t="str">
        <f>"朱震宇"</f>
        <v>朱震宇</v>
      </c>
      <c r="F46" s="6">
        <v>77.19</v>
      </c>
    </row>
    <row r="47" s="1" customFormat="1" ht="19" customHeight="1" spans="1:6">
      <c r="A47" s="6">
        <v>45</v>
      </c>
      <c r="B47" s="6" t="str">
        <f t="shared" si="5"/>
        <v>040502</v>
      </c>
      <c r="C47" s="6" t="s">
        <v>14</v>
      </c>
      <c r="D47" s="6" t="s">
        <v>15</v>
      </c>
      <c r="E47" s="6" t="str">
        <f>"吴竟"</f>
        <v>吴竟</v>
      </c>
      <c r="F47" s="6">
        <v>73.32</v>
      </c>
    </row>
    <row r="48" s="1" customFormat="1" ht="19" customHeight="1" spans="1:6">
      <c r="A48" s="6">
        <v>46</v>
      </c>
      <c r="B48" s="6" t="str">
        <f t="shared" si="5"/>
        <v>040502</v>
      </c>
      <c r="C48" s="6" t="s">
        <v>14</v>
      </c>
      <c r="D48" s="6" t="s">
        <v>15</v>
      </c>
      <c r="E48" s="6" t="str">
        <f>"胡文静"</f>
        <v>胡文静</v>
      </c>
      <c r="F48" s="6">
        <v>72.59</v>
      </c>
    </row>
    <row r="49" s="1" customFormat="1" ht="19" customHeight="1" spans="1:6">
      <c r="A49" s="6">
        <v>47</v>
      </c>
      <c r="B49" s="6" t="str">
        <f t="shared" ref="B49:B53" si="6">"040501"</f>
        <v>040501</v>
      </c>
      <c r="C49" s="6" t="s">
        <v>9</v>
      </c>
      <c r="D49" s="6" t="s">
        <v>15</v>
      </c>
      <c r="E49" s="6" t="str">
        <f>"蒋禄慧"</f>
        <v>蒋禄慧</v>
      </c>
      <c r="F49" s="6">
        <v>78.35</v>
      </c>
    </row>
    <row r="50" s="1" customFormat="1" ht="19" customHeight="1" spans="1:6">
      <c r="A50" s="6">
        <v>48</v>
      </c>
      <c r="B50" s="6" t="str">
        <f t="shared" si="6"/>
        <v>040501</v>
      </c>
      <c r="C50" s="6" t="s">
        <v>9</v>
      </c>
      <c r="D50" s="6" t="s">
        <v>15</v>
      </c>
      <c r="E50" s="6" t="str">
        <f>"刘乐"</f>
        <v>刘乐</v>
      </c>
      <c r="F50" s="6">
        <v>76.24</v>
      </c>
    </row>
    <row r="51" s="1" customFormat="1" ht="19" customHeight="1" spans="1:6">
      <c r="A51" s="6">
        <v>49</v>
      </c>
      <c r="B51" s="6" t="str">
        <f t="shared" si="6"/>
        <v>040501</v>
      </c>
      <c r="C51" s="6" t="s">
        <v>9</v>
      </c>
      <c r="D51" s="6" t="s">
        <v>15</v>
      </c>
      <c r="E51" s="6" t="str">
        <f>"李心如"</f>
        <v>李心如</v>
      </c>
      <c r="F51" s="7">
        <v>76.2</v>
      </c>
    </row>
    <row r="52" s="1" customFormat="1" ht="19" customHeight="1" spans="1:6">
      <c r="A52" s="6">
        <v>50</v>
      </c>
      <c r="B52" s="6" t="str">
        <f t="shared" si="6"/>
        <v>040501</v>
      </c>
      <c r="C52" s="6" t="s">
        <v>9</v>
      </c>
      <c r="D52" s="6" t="s">
        <v>15</v>
      </c>
      <c r="E52" s="6" t="str">
        <f>"吴佳仪"</f>
        <v>吴佳仪</v>
      </c>
      <c r="F52" s="6">
        <v>75.65</v>
      </c>
    </row>
    <row r="53" s="1" customFormat="1" ht="19" customHeight="1" spans="1:6">
      <c r="A53" s="6">
        <v>51</v>
      </c>
      <c r="B53" s="6" t="str">
        <f t="shared" si="6"/>
        <v>040501</v>
      </c>
      <c r="C53" s="6" t="s">
        <v>9</v>
      </c>
      <c r="D53" s="6" t="s">
        <v>15</v>
      </c>
      <c r="E53" s="6" t="str">
        <f>"张默然"</f>
        <v>张默然</v>
      </c>
      <c r="F53" s="7">
        <v>75.4</v>
      </c>
    </row>
    <row r="54" s="1" customFormat="1" ht="19" customHeight="1" spans="1:6">
      <c r="A54" s="6">
        <v>52</v>
      </c>
      <c r="B54" s="6" t="str">
        <f t="shared" ref="B54:B57" si="7">"040603"</f>
        <v>040603</v>
      </c>
      <c r="C54" s="6" t="s">
        <v>14</v>
      </c>
      <c r="D54" s="6" t="s">
        <v>16</v>
      </c>
      <c r="E54" s="6" t="str">
        <f>"崔雯"</f>
        <v>崔雯</v>
      </c>
      <c r="F54" s="6">
        <v>84.13</v>
      </c>
    </row>
    <row r="55" s="1" customFormat="1" ht="19" customHeight="1" spans="1:6">
      <c r="A55" s="6">
        <v>53</v>
      </c>
      <c r="B55" s="6" t="str">
        <f t="shared" si="7"/>
        <v>040603</v>
      </c>
      <c r="C55" s="6" t="s">
        <v>14</v>
      </c>
      <c r="D55" s="6" t="s">
        <v>16</v>
      </c>
      <c r="E55" s="6" t="str">
        <f>"王方园"</f>
        <v>王方园</v>
      </c>
      <c r="F55" s="6">
        <v>83.43</v>
      </c>
    </row>
    <row r="56" s="1" customFormat="1" ht="19" customHeight="1" spans="1:6">
      <c r="A56" s="6">
        <v>54</v>
      </c>
      <c r="B56" s="6" t="str">
        <f t="shared" si="7"/>
        <v>040603</v>
      </c>
      <c r="C56" s="6" t="s">
        <v>14</v>
      </c>
      <c r="D56" s="6" t="s">
        <v>16</v>
      </c>
      <c r="E56" s="6" t="str">
        <f>"雍海涛"</f>
        <v>雍海涛</v>
      </c>
      <c r="F56" s="7">
        <v>74.6</v>
      </c>
    </row>
    <row r="57" s="1" customFormat="1" ht="19" customHeight="1" spans="1:6">
      <c r="A57" s="6">
        <v>55</v>
      </c>
      <c r="B57" s="6" t="str">
        <f t="shared" si="7"/>
        <v>040603</v>
      </c>
      <c r="C57" s="6" t="s">
        <v>14</v>
      </c>
      <c r="D57" s="6" t="s">
        <v>16</v>
      </c>
      <c r="E57" s="6" t="str">
        <f>"邵帅"</f>
        <v>邵帅</v>
      </c>
      <c r="F57" s="7">
        <v>0</v>
      </c>
    </row>
    <row r="58" s="1" customFormat="1" ht="19" customHeight="1" spans="1:6">
      <c r="A58" s="6">
        <v>56</v>
      </c>
      <c r="B58" s="6" t="str">
        <f t="shared" ref="B58:B62" si="8">"040601"</f>
        <v>040601</v>
      </c>
      <c r="C58" s="6" t="s">
        <v>9</v>
      </c>
      <c r="D58" s="6" t="s">
        <v>16</v>
      </c>
      <c r="E58" s="6" t="str">
        <f>"李欣悦"</f>
        <v>李欣悦</v>
      </c>
      <c r="F58" s="6">
        <v>81.05</v>
      </c>
    </row>
    <row r="59" s="1" customFormat="1" ht="19" customHeight="1" spans="1:6">
      <c r="A59" s="6">
        <v>57</v>
      </c>
      <c r="B59" s="6" t="str">
        <f t="shared" si="8"/>
        <v>040601</v>
      </c>
      <c r="C59" s="6" t="s">
        <v>9</v>
      </c>
      <c r="D59" s="6" t="s">
        <v>16</v>
      </c>
      <c r="E59" s="6" t="str">
        <f>"张万强"</f>
        <v>张万强</v>
      </c>
      <c r="F59" s="6">
        <v>77.98</v>
      </c>
    </row>
    <row r="60" s="1" customFormat="1" ht="19" customHeight="1" spans="1:6">
      <c r="A60" s="6">
        <v>58</v>
      </c>
      <c r="B60" s="6" t="str">
        <f t="shared" si="8"/>
        <v>040601</v>
      </c>
      <c r="C60" s="6" t="s">
        <v>9</v>
      </c>
      <c r="D60" s="6" t="s">
        <v>16</v>
      </c>
      <c r="E60" s="6" t="str">
        <f>"傅一鸿"</f>
        <v>傅一鸿</v>
      </c>
      <c r="F60" s="6">
        <v>77.45</v>
      </c>
    </row>
    <row r="61" s="1" customFormat="1" ht="19" customHeight="1" spans="1:6">
      <c r="A61" s="6">
        <v>59</v>
      </c>
      <c r="B61" s="6" t="str">
        <f t="shared" si="8"/>
        <v>040601</v>
      </c>
      <c r="C61" s="6" t="s">
        <v>9</v>
      </c>
      <c r="D61" s="6" t="s">
        <v>16</v>
      </c>
      <c r="E61" s="6" t="str">
        <f>"柯晶情"</f>
        <v>柯晶情</v>
      </c>
      <c r="F61" s="6">
        <v>75.54</v>
      </c>
    </row>
    <row r="62" s="1" customFormat="1" ht="19" customHeight="1" spans="1:6">
      <c r="A62" s="6">
        <v>60</v>
      </c>
      <c r="B62" s="6" t="str">
        <f t="shared" si="8"/>
        <v>040601</v>
      </c>
      <c r="C62" s="6" t="s">
        <v>9</v>
      </c>
      <c r="D62" s="6" t="s">
        <v>16</v>
      </c>
      <c r="E62" s="6" t="str">
        <f>"汪睿"</f>
        <v>汪睿</v>
      </c>
      <c r="F62" s="6">
        <v>75.51</v>
      </c>
    </row>
    <row r="63" s="1" customFormat="1" ht="19" customHeight="1" spans="1:6">
      <c r="A63" s="6">
        <v>61</v>
      </c>
      <c r="B63" s="6" t="str">
        <f t="shared" ref="B63:B67" si="9">"040602"</f>
        <v>040602</v>
      </c>
      <c r="C63" s="6" t="s">
        <v>17</v>
      </c>
      <c r="D63" s="6" t="s">
        <v>16</v>
      </c>
      <c r="E63" s="6" t="str">
        <f>"殷豪"</f>
        <v>殷豪</v>
      </c>
      <c r="F63" s="6">
        <v>80.09</v>
      </c>
    </row>
    <row r="64" s="1" customFormat="1" ht="19" customHeight="1" spans="1:6">
      <c r="A64" s="6">
        <v>62</v>
      </c>
      <c r="B64" s="6" t="str">
        <f t="shared" si="9"/>
        <v>040602</v>
      </c>
      <c r="C64" s="6" t="s">
        <v>17</v>
      </c>
      <c r="D64" s="6" t="s">
        <v>16</v>
      </c>
      <c r="E64" s="6" t="str">
        <f>"李圣洋"</f>
        <v>李圣洋</v>
      </c>
      <c r="F64" s="6">
        <v>78.6</v>
      </c>
    </row>
    <row r="65" s="1" customFormat="1" ht="19" customHeight="1" spans="1:6">
      <c r="A65" s="6">
        <v>63</v>
      </c>
      <c r="B65" s="6" t="str">
        <f t="shared" si="9"/>
        <v>040602</v>
      </c>
      <c r="C65" s="6" t="s">
        <v>17</v>
      </c>
      <c r="D65" s="6" t="s">
        <v>16</v>
      </c>
      <c r="E65" s="6" t="str">
        <f>"赵佳乐"</f>
        <v>赵佳乐</v>
      </c>
      <c r="F65" s="6">
        <v>77.38</v>
      </c>
    </row>
    <row r="66" s="1" customFormat="1" ht="19" customHeight="1" spans="1:6">
      <c r="A66" s="6">
        <v>64</v>
      </c>
      <c r="B66" s="6" t="str">
        <f t="shared" si="9"/>
        <v>040602</v>
      </c>
      <c r="C66" s="6" t="s">
        <v>17</v>
      </c>
      <c r="D66" s="6" t="s">
        <v>16</v>
      </c>
      <c r="E66" s="6" t="str">
        <f>"李浩然"</f>
        <v>李浩然</v>
      </c>
      <c r="F66" s="7">
        <v>0</v>
      </c>
    </row>
    <row r="67" s="1" customFormat="1" ht="19" customHeight="1" spans="1:6">
      <c r="A67" s="6">
        <v>65</v>
      </c>
      <c r="B67" s="6" t="str">
        <f t="shared" si="9"/>
        <v>040602</v>
      </c>
      <c r="C67" s="6" t="s">
        <v>17</v>
      </c>
      <c r="D67" s="6" t="s">
        <v>16</v>
      </c>
      <c r="E67" s="6" t="str">
        <f>"于恒杰"</f>
        <v>于恒杰</v>
      </c>
      <c r="F67" s="7">
        <v>0</v>
      </c>
    </row>
    <row r="68" s="1" customFormat="1" ht="19" customHeight="1" spans="1:6">
      <c r="A68" s="6">
        <v>66</v>
      </c>
      <c r="B68" s="6" t="s">
        <v>18</v>
      </c>
      <c r="C68" s="6" t="s">
        <v>19</v>
      </c>
      <c r="D68" s="6" t="s">
        <v>20</v>
      </c>
      <c r="E68" s="6" t="s">
        <v>21</v>
      </c>
      <c r="F68" s="6">
        <v>87.16</v>
      </c>
    </row>
    <row r="69" s="1" customFormat="1" ht="19" customHeight="1" spans="1:6">
      <c r="A69" s="6">
        <v>67</v>
      </c>
      <c r="B69" s="6" t="s">
        <v>18</v>
      </c>
      <c r="C69" s="6" t="s">
        <v>19</v>
      </c>
      <c r="D69" s="6" t="s">
        <v>20</v>
      </c>
      <c r="E69" s="6" t="s">
        <v>22</v>
      </c>
      <c r="F69" s="6">
        <v>85.32</v>
      </c>
    </row>
    <row r="70" s="1" customFormat="1" ht="19" customHeight="1" spans="1:6">
      <c r="A70" s="6">
        <v>68</v>
      </c>
      <c r="B70" s="6" t="s">
        <v>18</v>
      </c>
      <c r="C70" s="6" t="s">
        <v>19</v>
      </c>
      <c r="D70" s="6" t="s">
        <v>20</v>
      </c>
      <c r="E70" s="6" t="s">
        <v>23</v>
      </c>
      <c r="F70" s="6">
        <v>82.7</v>
      </c>
    </row>
    <row r="71" s="1" customFormat="1" ht="19" customHeight="1" spans="1:6">
      <c r="A71" s="6">
        <v>69</v>
      </c>
      <c r="B71" s="6" t="s">
        <v>18</v>
      </c>
      <c r="C71" s="6" t="s">
        <v>19</v>
      </c>
      <c r="D71" s="6" t="s">
        <v>20</v>
      </c>
      <c r="E71" s="6" t="s">
        <v>24</v>
      </c>
      <c r="F71" s="6">
        <v>80.57</v>
      </c>
    </row>
    <row r="72" s="1" customFormat="1" ht="19" customHeight="1" spans="1:6">
      <c r="A72" s="6">
        <v>70</v>
      </c>
      <c r="B72" s="6" t="s">
        <v>18</v>
      </c>
      <c r="C72" s="6" t="s">
        <v>19</v>
      </c>
      <c r="D72" s="6" t="s">
        <v>20</v>
      </c>
      <c r="E72" s="6" t="s">
        <v>25</v>
      </c>
      <c r="F72" s="7">
        <v>0</v>
      </c>
    </row>
    <row r="73" s="1" customFormat="1" ht="19" customHeight="1" spans="1:6">
      <c r="A73" s="6">
        <v>71</v>
      </c>
      <c r="B73" s="6" t="s">
        <v>18</v>
      </c>
      <c r="C73" s="6" t="s">
        <v>19</v>
      </c>
      <c r="D73" s="6" t="s">
        <v>20</v>
      </c>
      <c r="E73" s="6" t="s">
        <v>26</v>
      </c>
      <c r="F73" s="7">
        <v>0</v>
      </c>
    </row>
    <row r="74" s="1" customFormat="1" ht="19" customHeight="1" spans="1:6">
      <c r="A74" s="6">
        <v>72</v>
      </c>
      <c r="B74" s="6" t="str">
        <f t="shared" ref="B74:B78" si="10">"040701"</f>
        <v>040701</v>
      </c>
      <c r="C74" s="6" t="s">
        <v>27</v>
      </c>
      <c r="D74" s="6" t="s">
        <v>20</v>
      </c>
      <c r="E74" s="6" t="str">
        <f>"李润新"</f>
        <v>李润新</v>
      </c>
      <c r="F74" s="6">
        <v>84.31</v>
      </c>
    </row>
    <row r="75" s="1" customFormat="1" ht="19" customHeight="1" spans="1:6">
      <c r="A75" s="6">
        <v>73</v>
      </c>
      <c r="B75" s="6" t="str">
        <f t="shared" si="10"/>
        <v>040701</v>
      </c>
      <c r="C75" s="6" t="s">
        <v>27</v>
      </c>
      <c r="D75" s="6" t="s">
        <v>20</v>
      </c>
      <c r="E75" s="6" t="str">
        <f>"陈静雅"</f>
        <v>陈静雅</v>
      </c>
      <c r="F75" s="6">
        <v>84.23</v>
      </c>
    </row>
    <row r="76" s="1" customFormat="1" ht="19" customHeight="1" spans="1:6">
      <c r="A76" s="6">
        <v>74</v>
      </c>
      <c r="B76" s="6" t="str">
        <f t="shared" si="10"/>
        <v>040701</v>
      </c>
      <c r="C76" s="6" t="s">
        <v>27</v>
      </c>
      <c r="D76" s="6" t="s">
        <v>20</v>
      </c>
      <c r="E76" s="6" t="str">
        <f>"张静雯"</f>
        <v>张静雯</v>
      </c>
      <c r="F76" s="6">
        <v>81.05</v>
      </c>
    </row>
    <row r="77" s="1" customFormat="1" ht="19" customHeight="1" spans="1:6">
      <c r="A77" s="6">
        <v>75</v>
      </c>
      <c r="B77" s="6" t="str">
        <f t="shared" si="10"/>
        <v>040701</v>
      </c>
      <c r="C77" s="6" t="s">
        <v>27</v>
      </c>
      <c r="D77" s="6" t="s">
        <v>20</v>
      </c>
      <c r="E77" s="6" t="str">
        <f>"李晨蕾"</f>
        <v>李晨蕾</v>
      </c>
      <c r="F77" s="6">
        <v>80.24</v>
      </c>
    </row>
    <row r="78" s="1" customFormat="1" ht="19" customHeight="1" spans="1:6">
      <c r="A78" s="6">
        <v>76</v>
      </c>
      <c r="B78" s="6" t="str">
        <f t="shared" si="10"/>
        <v>040701</v>
      </c>
      <c r="C78" s="6" t="s">
        <v>27</v>
      </c>
      <c r="D78" s="6" t="s">
        <v>20</v>
      </c>
      <c r="E78" s="6" t="str">
        <f>"马世荣"</f>
        <v>马世荣</v>
      </c>
      <c r="F78" s="6">
        <v>79.86</v>
      </c>
    </row>
    <row r="79" s="1" customFormat="1" ht="19" customHeight="1" spans="1:6">
      <c r="A79" s="6">
        <v>77</v>
      </c>
      <c r="B79" s="6" t="str">
        <f t="shared" ref="B79:B84" si="11">"040801"</f>
        <v>040801</v>
      </c>
      <c r="C79" s="6" t="s">
        <v>27</v>
      </c>
      <c r="D79" s="6" t="s">
        <v>28</v>
      </c>
      <c r="E79" s="6" t="str">
        <f>"孙瑞蕊"</f>
        <v>孙瑞蕊</v>
      </c>
      <c r="F79" s="6">
        <v>90.96</v>
      </c>
    </row>
    <row r="80" s="1" customFormat="1" ht="19" customHeight="1" spans="1:6">
      <c r="A80" s="6">
        <v>78</v>
      </c>
      <c r="B80" s="6" t="str">
        <f t="shared" si="11"/>
        <v>040801</v>
      </c>
      <c r="C80" s="6" t="s">
        <v>27</v>
      </c>
      <c r="D80" s="6" t="s">
        <v>28</v>
      </c>
      <c r="E80" s="6" t="str">
        <f>"梁辉"</f>
        <v>梁辉</v>
      </c>
      <c r="F80" s="6">
        <v>90.62</v>
      </c>
    </row>
    <row r="81" s="1" customFormat="1" ht="19" customHeight="1" spans="1:6">
      <c r="A81" s="6">
        <v>79</v>
      </c>
      <c r="B81" s="6" t="str">
        <f t="shared" si="11"/>
        <v>040801</v>
      </c>
      <c r="C81" s="6" t="s">
        <v>27</v>
      </c>
      <c r="D81" s="6" t="s">
        <v>28</v>
      </c>
      <c r="E81" s="6" t="str">
        <f>"唐珂"</f>
        <v>唐珂</v>
      </c>
      <c r="F81" s="6">
        <v>80.81</v>
      </c>
    </row>
    <row r="82" s="1" customFormat="1" ht="19" customHeight="1" spans="1:6">
      <c r="A82" s="6">
        <v>80</v>
      </c>
      <c r="B82" s="6" t="str">
        <f t="shared" si="11"/>
        <v>040801</v>
      </c>
      <c r="C82" s="6" t="s">
        <v>27</v>
      </c>
      <c r="D82" s="6" t="s">
        <v>28</v>
      </c>
      <c r="E82" s="6" t="str">
        <f>"马田怡"</f>
        <v>马田怡</v>
      </c>
      <c r="F82" s="6">
        <v>77.97</v>
      </c>
    </row>
    <row r="83" s="1" customFormat="1" ht="19" customHeight="1" spans="1:6">
      <c r="A83" s="6">
        <v>81</v>
      </c>
      <c r="B83" s="6" t="str">
        <f t="shared" si="11"/>
        <v>040801</v>
      </c>
      <c r="C83" s="6" t="s">
        <v>27</v>
      </c>
      <c r="D83" s="6" t="s">
        <v>28</v>
      </c>
      <c r="E83" s="6" t="str">
        <f>"周倩茹"</f>
        <v>周倩茹</v>
      </c>
      <c r="F83" s="6">
        <v>76.7</v>
      </c>
    </row>
    <row r="84" s="1" customFormat="1" ht="19" customHeight="1" spans="1:6">
      <c r="A84" s="6">
        <v>82</v>
      </c>
      <c r="B84" s="6" t="str">
        <f t="shared" si="11"/>
        <v>040801</v>
      </c>
      <c r="C84" s="6" t="s">
        <v>27</v>
      </c>
      <c r="D84" s="6" t="s">
        <v>28</v>
      </c>
      <c r="E84" s="6" t="str">
        <f>"姜珊"</f>
        <v>姜珊</v>
      </c>
      <c r="F84" s="6">
        <v>75.04</v>
      </c>
    </row>
    <row r="85" s="1" customFormat="1" ht="19" customHeight="1" spans="1:6">
      <c r="A85" s="6">
        <v>83</v>
      </c>
      <c r="B85" s="6" t="str">
        <f t="shared" ref="B85:B89" si="12">"040901"</f>
        <v>040901</v>
      </c>
      <c r="C85" s="6" t="s">
        <v>9</v>
      </c>
      <c r="D85" s="6" t="s">
        <v>29</v>
      </c>
      <c r="E85" s="6" t="str">
        <f>"张子怡"</f>
        <v>张子怡</v>
      </c>
      <c r="F85" s="6">
        <v>79.99</v>
      </c>
    </row>
    <row r="86" s="1" customFormat="1" ht="19" customHeight="1" spans="1:6">
      <c r="A86" s="6">
        <v>84</v>
      </c>
      <c r="B86" s="6" t="str">
        <f t="shared" si="12"/>
        <v>040901</v>
      </c>
      <c r="C86" s="6" t="s">
        <v>9</v>
      </c>
      <c r="D86" s="6" t="s">
        <v>29</v>
      </c>
      <c r="E86" s="6" t="str">
        <f>"肖蕊蕊"</f>
        <v>肖蕊蕊</v>
      </c>
      <c r="F86" s="6">
        <v>78.62</v>
      </c>
    </row>
    <row r="87" s="1" customFormat="1" ht="19" customHeight="1" spans="1:6">
      <c r="A87" s="6">
        <v>85</v>
      </c>
      <c r="B87" s="6" t="str">
        <f t="shared" si="12"/>
        <v>040901</v>
      </c>
      <c r="C87" s="6" t="s">
        <v>9</v>
      </c>
      <c r="D87" s="6" t="s">
        <v>29</v>
      </c>
      <c r="E87" s="6" t="str">
        <f>"岳靖原"</f>
        <v>岳靖原</v>
      </c>
      <c r="F87" s="6">
        <v>78.37</v>
      </c>
    </row>
    <row r="88" s="1" customFormat="1" ht="19" customHeight="1" spans="1:6">
      <c r="A88" s="6">
        <v>86</v>
      </c>
      <c r="B88" s="6" t="str">
        <f t="shared" si="12"/>
        <v>040901</v>
      </c>
      <c r="C88" s="6" t="s">
        <v>9</v>
      </c>
      <c r="D88" s="6" t="s">
        <v>29</v>
      </c>
      <c r="E88" s="6" t="str">
        <f>"崔晨晨"</f>
        <v>崔晨晨</v>
      </c>
      <c r="F88" s="6">
        <v>76.53</v>
      </c>
    </row>
    <row r="89" s="1" customFormat="1" ht="19" customHeight="1" spans="1:6">
      <c r="A89" s="6">
        <v>87</v>
      </c>
      <c r="B89" s="6" t="str">
        <f t="shared" si="12"/>
        <v>040901</v>
      </c>
      <c r="C89" s="6" t="s">
        <v>9</v>
      </c>
      <c r="D89" s="6" t="s">
        <v>29</v>
      </c>
      <c r="E89" s="6" t="str">
        <f>"郑小雪"</f>
        <v>郑小雪</v>
      </c>
      <c r="F89" s="6">
        <v>75.83</v>
      </c>
    </row>
    <row r="90" s="1" customFormat="1" ht="19" customHeight="1" spans="1:6">
      <c r="A90" s="6">
        <v>88</v>
      </c>
      <c r="B90" s="6" t="s">
        <v>30</v>
      </c>
      <c r="C90" s="6" t="s">
        <v>31</v>
      </c>
      <c r="D90" s="6" t="s">
        <v>32</v>
      </c>
      <c r="E90" s="6" t="s">
        <v>33</v>
      </c>
      <c r="F90" s="6">
        <v>85.95</v>
      </c>
    </row>
    <row r="91" s="1" customFormat="1" ht="19" customHeight="1" spans="1:6">
      <c r="A91" s="6">
        <v>89</v>
      </c>
      <c r="B91" s="6" t="s">
        <v>30</v>
      </c>
      <c r="C91" s="6" t="s">
        <v>31</v>
      </c>
      <c r="D91" s="6" t="s">
        <v>32</v>
      </c>
      <c r="E91" s="6" t="s">
        <v>34</v>
      </c>
      <c r="F91" s="6">
        <v>85.62</v>
      </c>
    </row>
    <row r="92" s="1" customFormat="1" ht="19" customHeight="1" spans="1:6">
      <c r="A92" s="6">
        <v>90</v>
      </c>
      <c r="B92" s="6" t="s">
        <v>30</v>
      </c>
      <c r="C92" s="6" t="s">
        <v>31</v>
      </c>
      <c r="D92" s="6" t="s">
        <v>32</v>
      </c>
      <c r="E92" s="6" t="s">
        <v>35</v>
      </c>
      <c r="F92" s="6">
        <v>85.57</v>
      </c>
    </row>
    <row r="93" s="1" customFormat="1" ht="19" customHeight="1" spans="1:6">
      <c r="A93" s="6">
        <v>91</v>
      </c>
      <c r="B93" s="6" t="s">
        <v>30</v>
      </c>
      <c r="C93" s="6" t="s">
        <v>31</v>
      </c>
      <c r="D93" s="6" t="s">
        <v>32</v>
      </c>
      <c r="E93" s="6" t="s">
        <v>36</v>
      </c>
      <c r="F93" s="6">
        <v>85.02</v>
      </c>
    </row>
    <row r="94" s="1" customFormat="1" ht="19" customHeight="1" spans="1:6">
      <c r="A94" s="6">
        <v>92</v>
      </c>
      <c r="B94" s="6" t="s">
        <v>30</v>
      </c>
      <c r="C94" s="6" t="s">
        <v>31</v>
      </c>
      <c r="D94" s="6" t="s">
        <v>32</v>
      </c>
      <c r="E94" s="6" t="s">
        <v>37</v>
      </c>
      <c r="F94" s="6">
        <v>84.83</v>
      </c>
    </row>
    <row r="95" s="1" customFormat="1" ht="19" customHeight="1" spans="1:6">
      <c r="A95" s="6">
        <v>93</v>
      </c>
      <c r="B95" s="6" t="s">
        <v>30</v>
      </c>
      <c r="C95" s="6" t="s">
        <v>31</v>
      </c>
      <c r="D95" s="6" t="s">
        <v>32</v>
      </c>
      <c r="E95" s="6" t="s">
        <v>38</v>
      </c>
      <c r="F95" s="6">
        <v>82.01</v>
      </c>
    </row>
    <row r="96" s="1" customFormat="1" ht="19" customHeight="1" spans="1:6">
      <c r="A96" s="6">
        <v>94</v>
      </c>
      <c r="B96" s="6" t="s">
        <v>30</v>
      </c>
      <c r="C96" s="6" t="s">
        <v>31</v>
      </c>
      <c r="D96" s="6" t="s">
        <v>32</v>
      </c>
      <c r="E96" s="6" t="s">
        <v>39</v>
      </c>
      <c r="F96" s="6">
        <v>81.2</v>
      </c>
    </row>
    <row r="97" s="1" customFormat="1" ht="19" customHeight="1" spans="1:6">
      <c r="A97" s="6">
        <v>95</v>
      </c>
      <c r="B97" s="6" t="str">
        <f t="shared" ref="B97:B103" si="13">"041001"</f>
        <v>041001</v>
      </c>
      <c r="C97" s="6" t="s">
        <v>9</v>
      </c>
      <c r="D97" s="6" t="s">
        <v>40</v>
      </c>
      <c r="E97" s="6" t="str">
        <f>"王卓越"</f>
        <v>王卓越</v>
      </c>
      <c r="F97" s="6">
        <v>87.3</v>
      </c>
    </row>
    <row r="98" s="1" customFormat="1" ht="19" customHeight="1" spans="1:6">
      <c r="A98" s="6">
        <v>96</v>
      </c>
      <c r="B98" s="6" t="str">
        <f t="shared" si="13"/>
        <v>041001</v>
      </c>
      <c r="C98" s="6" t="s">
        <v>9</v>
      </c>
      <c r="D98" s="6" t="s">
        <v>40</v>
      </c>
      <c r="E98" s="6" t="str">
        <f>"沈月"</f>
        <v>沈月</v>
      </c>
      <c r="F98" s="6">
        <v>86.64</v>
      </c>
    </row>
    <row r="99" s="1" customFormat="1" ht="19" customHeight="1" spans="1:6">
      <c r="A99" s="6">
        <v>97</v>
      </c>
      <c r="B99" s="6" t="str">
        <f t="shared" si="13"/>
        <v>041001</v>
      </c>
      <c r="C99" s="6" t="s">
        <v>9</v>
      </c>
      <c r="D99" s="6" t="s">
        <v>40</v>
      </c>
      <c r="E99" s="6" t="str">
        <f>"刘珺珺"</f>
        <v>刘珺珺</v>
      </c>
      <c r="F99" s="6">
        <v>85.77</v>
      </c>
    </row>
    <row r="100" s="1" customFormat="1" ht="19" customHeight="1" spans="1:6">
      <c r="A100" s="6">
        <v>98</v>
      </c>
      <c r="B100" s="6" t="str">
        <f t="shared" si="13"/>
        <v>041001</v>
      </c>
      <c r="C100" s="6" t="s">
        <v>9</v>
      </c>
      <c r="D100" s="6" t="s">
        <v>40</v>
      </c>
      <c r="E100" s="6" t="str">
        <f>"李雨嫣"</f>
        <v>李雨嫣</v>
      </c>
      <c r="F100" s="6">
        <v>84.12</v>
      </c>
    </row>
    <row r="101" s="1" customFormat="1" ht="19" customHeight="1" spans="1:6">
      <c r="A101" s="6">
        <v>99</v>
      </c>
      <c r="B101" s="6" t="str">
        <f t="shared" si="13"/>
        <v>041001</v>
      </c>
      <c r="C101" s="6" t="s">
        <v>9</v>
      </c>
      <c r="D101" s="6" t="s">
        <v>40</v>
      </c>
      <c r="E101" s="6" t="str">
        <f>"胡悦"</f>
        <v>胡悦</v>
      </c>
      <c r="F101" s="6">
        <v>83.11</v>
      </c>
    </row>
    <row r="102" s="1" customFormat="1" ht="19" customHeight="1" spans="1:6">
      <c r="A102" s="6">
        <v>100</v>
      </c>
      <c r="B102" s="6" t="str">
        <f t="shared" si="13"/>
        <v>041001</v>
      </c>
      <c r="C102" s="6" t="s">
        <v>9</v>
      </c>
      <c r="D102" s="6" t="s">
        <v>40</v>
      </c>
      <c r="E102" s="6" t="str">
        <f>"方宁"</f>
        <v>方宁</v>
      </c>
      <c r="F102" s="6">
        <v>82.92</v>
      </c>
    </row>
    <row r="103" s="1" customFormat="1" ht="19" customHeight="1" spans="1:6">
      <c r="A103" s="6">
        <v>101</v>
      </c>
      <c r="B103" s="6" t="str">
        <f t="shared" si="13"/>
        <v>041001</v>
      </c>
      <c r="C103" s="6" t="s">
        <v>9</v>
      </c>
      <c r="D103" s="6" t="s">
        <v>40</v>
      </c>
      <c r="E103" s="6" t="str">
        <f>"王俊午"</f>
        <v>王俊午</v>
      </c>
      <c r="F103" s="6">
        <v>81.84</v>
      </c>
    </row>
    <row r="104" s="1" customFormat="1" ht="19" customHeight="1" spans="1:6">
      <c r="A104" s="6">
        <v>102</v>
      </c>
      <c r="B104" s="6" t="s">
        <v>41</v>
      </c>
      <c r="C104" s="6" t="s">
        <v>42</v>
      </c>
      <c r="D104" s="6" t="s">
        <v>43</v>
      </c>
      <c r="E104" s="6" t="s">
        <v>44</v>
      </c>
      <c r="F104" s="6">
        <v>89.3</v>
      </c>
    </row>
    <row r="105" s="1" customFormat="1" ht="19" customHeight="1" spans="1:6">
      <c r="A105" s="6">
        <v>103</v>
      </c>
      <c r="B105" s="6" t="s">
        <v>41</v>
      </c>
      <c r="C105" s="6" t="s">
        <v>42</v>
      </c>
      <c r="D105" s="6" t="s">
        <v>43</v>
      </c>
      <c r="E105" s="6" t="s">
        <v>45</v>
      </c>
      <c r="F105" s="6">
        <v>85.77</v>
      </c>
    </row>
    <row r="106" s="1" customFormat="1" ht="19" customHeight="1" spans="1:6">
      <c r="A106" s="6">
        <v>104</v>
      </c>
      <c r="B106" s="6" t="s">
        <v>41</v>
      </c>
      <c r="C106" s="6" t="s">
        <v>42</v>
      </c>
      <c r="D106" s="6" t="s">
        <v>43</v>
      </c>
      <c r="E106" s="6" t="s">
        <v>46</v>
      </c>
      <c r="F106" s="6">
        <v>84.75</v>
      </c>
    </row>
    <row r="107" s="1" customFormat="1" ht="19" customHeight="1" spans="1:6">
      <c r="A107" s="6">
        <v>105</v>
      </c>
      <c r="B107" s="6" t="s">
        <v>41</v>
      </c>
      <c r="C107" s="6" t="s">
        <v>42</v>
      </c>
      <c r="D107" s="6" t="s">
        <v>43</v>
      </c>
      <c r="E107" s="6" t="s">
        <v>47</v>
      </c>
      <c r="F107" s="6">
        <v>81.21</v>
      </c>
    </row>
    <row r="108" s="1" customFormat="1" ht="19" customHeight="1" spans="1:6">
      <c r="A108" s="6">
        <v>106</v>
      </c>
      <c r="B108" s="6" t="s">
        <v>41</v>
      </c>
      <c r="C108" s="6" t="s">
        <v>42</v>
      </c>
      <c r="D108" s="6" t="s">
        <v>43</v>
      </c>
      <c r="E108" s="6" t="s">
        <v>48</v>
      </c>
      <c r="F108" s="6">
        <v>75.9</v>
      </c>
    </row>
    <row r="109" s="1" customFormat="1" ht="19" customHeight="1" spans="1:6">
      <c r="A109" s="6">
        <v>107</v>
      </c>
      <c r="B109" s="6" t="str">
        <f t="shared" ref="B109:B113" si="14">"041101"</f>
        <v>041101</v>
      </c>
      <c r="C109" s="6" t="s">
        <v>9</v>
      </c>
      <c r="D109" s="6" t="s">
        <v>43</v>
      </c>
      <c r="E109" s="6" t="str">
        <f>"林天成"</f>
        <v>林天成</v>
      </c>
      <c r="F109" s="6">
        <v>85.75</v>
      </c>
    </row>
    <row r="110" s="1" customFormat="1" ht="19" customHeight="1" spans="1:6">
      <c r="A110" s="6">
        <v>108</v>
      </c>
      <c r="B110" s="6" t="str">
        <f t="shared" si="14"/>
        <v>041101</v>
      </c>
      <c r="C110" s="6" t="s">
        <v>9</v>
      </c>
      <c r="D110" s="6" t="s">
        <v>43</v>
      </c>
      <c r="E110" s="6" t="str">
        <f>"王成"</f>
        <v>王成</v>
      </c>
      <c r="F110" s="6">
        <v>83.87</v>
      </c>
    </row>
    <row r="111" s="1" customFormat="1" ht="19" customHeight="1" spans="1:6">
      <c r="A111" s="6">
        <v>109</v>
      </c>
      <c r="B111" s="6" t="str">
        <f t="shared" si="14"/>
        <v>041101</v>
      </c>
      <c r="C111" s="6" t="s">
        <v>9</v>
      </c>
      <c r="D111" s="6" t="s">
        <v>43</v>
      </c>
      <c r="E111" s="6" t="str">
        <f>"刘政"</f>
        <v>刘政</v>
      </c>
      <c r="F111" s="6">
        <v>83.78</v>
      </c>
    </row>
    <row r="112" s="1" customFormat="1" ht="19" customHeight="1" spans="1:6">
      <c r="A112" s="6">
        <v>110</v>
      </c>
      <c r="B112" s="6" t="str">
        <f t="shared" si="14"/>
        <v>041101</v>
      </c>
      <c r="C112" s="6" t="s">
        <v>9</v>
      </c>
      <c r="D112" s="6" t="s">
        <v>43</v>
      </c>
      <c r="E112" s="6" t="str">
        <f>"徐烁"</f>
        <v>徐烁</v>
      </c>
      <c r="F112" s="6">
        <v>83.48</v>
      </c>
    </row>
    <row r="113" s="1" customFormat="1" ht="19" customHeight="1" spans="1:6">
      <c r="A113" s="6">
        <v>111</v>
      </c>
      <c r="B113" s="6" t="str">
        <f t="shared" si="14"/>
        <v>041101</v>
      </c>
      <c r="C113" s="6" t="s">
        <v>9</v>
      </c>
      <c r="D113" s="6" t="s">
        <v>43</v>
      </c>
      <c r="E113" s="6" t="str">
        <f>"夏瑞"</f>
        <v>夏瑞</v>
      </c>
      <c r="F113" s="6">
        <v>78.76</v>
      </c>
    </row>
    <row r="114" s="1" customFormat="1" ht="19" customHeight="1" spans="1:6">
      <c r="A114" s="6">
        <v>112</v>
      </c>
      <c r="B114" s="6" t="str">
        <f t="shared" ref="B114:B119" si="15">"041203"</f>
        <v>041203</v>
      </c>
      <c r="C114" s="6" t="s">
        <v>7</v>
      </c>
      <c r="D114" s="6" t="s">
        <v>49</v>
      </c>
      <c r="E114" s="6" t="str">
        <f>"刘秋雨"</f>
        <v>刘秋雨</v>
      </c>
      <c r="F114" s="6">
        <v>85.32</v>
      </c>
    </row>
    <row r="115" s="1" customFormat="1" ht="19" customHeight="1" spans="1:6">
      <c r="A115" s="6">
        <v>113</v>
      </c>
      <c r="B115" s="6" t="str">
        <f t="shared" si="15"/>
        <v>041203</v>
      </c>
      <c r="C115" s="6" t="s">
        <v>7</v>
      </c>
      <c r="D115" s="6" t="s">
        <v>49</v>
      </c>
      <c r="E115" s="6" t="str">
        <f>"张讷言"</f>
        <v>张讷言</v>
      </c>
      <c r="F115" s="6">
        <v>81.1</v>
      </c>
    </row>
    <row r="116" s="1" customFormat="1" ht="19" customHeight="1" spans="1:6">
      <c r="A116" s="6">
        <v>114</v>
      </c>
      <c r="B116" s="6" t="str">
        <f t="shared" si="15"/>
        <v>041203</v>
      </c>
      <c r="C116" s="6" t="s">
        <v>7</v>
      </c>
      <c r="D116" s="6" t="s">
        <v>49</v>
      </c>
      <c r="E116" s="6" t="str">
        <f>"方禹"</f>
        <v>方禹</v>
      </c>
      <c r="F116" s="6">
        <v>78.53</v>
      </c>
    </row>
    <row r="117" s="1" customFormat="1" ht="19" customHeight="1" spans="1:6">
      <c r="A117" s="6">
        <v>115</v>
      </c>
      <c r="B117" s="6" t="str">
        <f t="shared" si="15"/>
        <v>041203</v>
      </c>
      <c r="C117" s="6" t="s">
        <v>7</v>
      </c>
      <c r="D117" s="6" t="s">
        <v>49</v>
      </c>
      <c r="E117" s="6" t="str">
        <f>"刘静仪"</f>
        <v>刘静仪</v>
      </c>
      <c r="F117" s="6">
        <v>72.68</v>
      </c>
    </row>
    <row r="118" s="1" customFormat="1" ht="19" customHeight="1" spans="1:6">
      <c r="A118" s="6">
        <v>116</v>
      </c>
      <c r="B118" s="6" t="str">
        <f t="shared" si="15"/>
        <v>041203</v>
      </c>
      <c r="C118" s="6" t="s">
        <v>7</v>
      </c>
      <c r="D118" s="6" t="s">
        <v>49</v>
      </c>
      <c r="E118" s="6" t="str">
        <f>"姚运喆"</f>
        <v>姚运喆</v>
      </c>
      <c r="F118" s="6">
        <v>61.91</v>
      </c>
    </row>
    <row r="119" s="1" customFormat="1" ht="19" customHeight="1" spans="1:6">
      <c r="A119" s="6">
        <v>117</v>
      </c>
      <c r="B119" s="6" t="str">
        <f t="shared" si="15"/>
        <v>041203</v>
      </c>
      <c r="C119" s="6" t="s">
        <v>7</v>
      </c>
      <c r="D119" s="6" t="s">
        <v>49</v>
      </c>
      <c r="E119" s="6" t="str">
        <f>"徐梦雅"</f>
        <v>徐梦雅</v>
      </c>
      <c r="F119" s="7">
        <v>0</v>
      </c>
    </row>
    <row r="120" s="1" customFormat="1" ht="19" customHeight="1" spans="1:6">
      <c r="A120" s="6">
        <v>118</v>
      </c>
      <c r="B120" s="6" t="str">
        <f t="shared" ref="B120:B122" si="16">"041201"</f>
        <v>041201</v>
      </c>
      <c r="C120" s="6" t="s">
        <v>14</v>
      </c>
      <c r="D120" s="6" t="s">
        <v>49</v>
      </c>
      <c r="E120" s="6" t="str">
        <f>"李强"</f>
        <v>李强</v>
      </c>
      <c r="F120" s="6">
        <v>75.42</v>
      </c>
    </row>
    <row r="121" s="1" customFormat="1" ht="19" customHeight="1" spans="1:6">
      <c r="A121" s="6">
        <v>119</v>
      </c>
      <c r="B121" s="6" t="str">
        <f t="shared" si="16"/>
        <v>041201</v>
      </c>
      <c r="C121" s="6" t="s">
        <v>14</v>
      </c>
      <c r="D121" s="6" t="s">
        <v>49</v>
      </c>
      <c r="E121" s="6" t="str">
        <f>"王世伟"</f>
        <v>王世伟</v>
      </c>
      <c r="F121" s="6">
        <v>70.99</v>
      </c>
    </row>
    <row r="122" s="1" customFormat="1" ht="19" customHeight="1" spans="1:6">
      <c r="A122" s="6">
        <v>120</v>
      </c>
      <c r="B122" s="6" t="str">
        <f t="shared" si="16"/>
        <v>041201</v>
      </c>
      <c r="C122" s="6" t="s">
        <v>14</v>
      </c>
      <c r="D122" s="6" t="s">
        <v>49</v>
      </c>
      <c r="E122" s="6" t="str">
        <f>"杨娇娇"</f>
        <v>杨娇娇</v>
      </c>
      <c r="F122" s="7">
        <v>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菡萏</cp:lastModifiedBy>
  <dcterms:created xsi:type="dcterms:W3CDTF">2025-07-29T00:33:00Z</dcterms:created>
  <dcterms:modified xsi:type="dcterms:W3CDTF">2025-07-29T07:42:57Z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AD8BCC6DA9E74484964F254ED2D11DBA_11</vt:lpwstr>
  </property>
  <property fmtid="{D5CDD505-2E9C-101B-9397-08002B2CF9AE}" pid="3" name="KSOProductBuildVer">
    <vt:lpwstr>2052-12.1.0.21915</vt:lpwstr>
  </property>
</Properties>
</file>